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571" windowHeight="9527"/>
  </bookViews>
  <sheets>
    <sheet name="Sheet1" sheetId="1" r:id="rId1"/>
    <sheet name="working" sheetId="2" r:id="rId2"/>
  </sheets>
  <calcPr calcId="144525"/>
</workbook>
</file>

<file path=xl/sharedStrings.xml><?xml version="1.0" encoding="utf-8"?>
<sst xmlns="http://schemas.openxmlformats.org/spreadsheetml/2006/main" count="44">
  <si>
    <t>SoundTrap deployment endurance calculator</t>
  </si>
  <si>
    <t>V2.4 Februrary 2017</t>
  </si>
  <si>
    <t>Instructions:  Edit the green input values and observe the results in red</t>
  </si>
  <si>
    <t>Select SoundTrap Model:</t>
  </si>
  <si>
    <t>ST300 STD</t>
  </si>
  <si>
    <t>Select battery pack:</t>
  </si>
  <si>
    <t>Without external battery pack</t>
  </si>
  <si>
    <t>Channels (use for ST4300 only)</t>
  </si>
  <si>
    <t>Deploy Settings</t>
  </si>
  <si>
    <t>Result</t>
  </si>
  <si>
    <t>Record for a period of (min)</t>
  </si>
  <si>
    <t>Once Every (min)</t>
  </si>
  <si>
    <t>Sample rate (Hz)</t>
  </si>
  <si>
    <t>=</t>
  </si>
  <si>
    <t>Max deploy time (days)</t>
  </si>
  <si>
    <t>Constraint</t>
  </si>
  <si>
    <t>Power consuption while idle (mA)</t>
  </si>
  <si>
    <t>Power consumption while recording (mA)</t>
  </si>
  <si>
    <t>Memory Capacity (bytes)</t>
  </si>
  <si>
    <t>Compression factor</t>
  </si>
  <si>
    <t>Batt capacity (mAH)</t>
  </si>
  <si>
    <t>Min File Size (bytes)</t>
  </si>
  <si>
    <t>Max files</t>
  </si>
  <si>
    <t>Power consumption per Channel (mA)</t>
  </si>
  <si>
    <t>Duty</t>
  </si>
  <si>
    <t>FileSize</t>
  </si>
  <si>
    <t>FileSizeOnDisk</t>
  </si>
  <si>
    <t>Deloy time (hours)</t>
  </si>
  <si>
    <t>Memory</t>
  </si>
  <si>
    <t>Battery</t>
  </si>
  <si>
    <t>Memory Continuous</t>
  </si>
  <si>
    <t>Assumptions:</t>
  </si>
  <si>
    <r>
      <rPr>
        <b/>
        <sz val="11"/>
        <color theme="1"/>
        <rFont val="Calibri"/>
        <charset val="134"/>
      </rPr>
      <t>Water temp of 20</t>
    </r>
    <r>
      <rPr>
        <b/>
        <sz val="11"/>
        <color theme="1"/>
        <rFont val="Calibri"/>
        <charset val="134"/>
      </rPr>
      <t xml:space="preserve">°C </t>
    </r>
  </si>
  <si>
    <t xml:space="preserve">Typical audio compression factor of 3.0x </t>
  </si>
  <si>
    <t>SoundTrap Host Software v1.3 or later</t>
  </si>
  <si>
    <t>ST4300 - HP preamp power of 3mW</t>
  </si>
  <si>
    <t>With external battery pack</t>
  </si>
  <si>
    <t>ST300 STD (with 256GB mem)</t>
  </si>
  <si>
    <t>ST300 HF</t>
  </si>
  <si>
    <t>ST300 HF (with 256GB mem)</t>
  </si>
  <si>
    <t>ST4300</t>
  </si>
  <si>
    <t>ST4300 (with 256GB mem)</t>
  </si>
  <si>
    <t>ST202 STD</t>
  </si>
  <si>
    <t>ST202 HF</t>
  </si>
</sst>
</file>

<file path=xl/styles.xml><?xml version="1.0" encoding="utf-8"?>
<styleSheet xmlns="http://schemas.openxmlformats.org/spreadsheetml/2006/main">
  <numFmts count="6">
    <numFmt numFmtId="43" formatCode="_-* #,##0.00_-;\-* #,##0.00_-;_-* &quot;-&quot;??_-;_-@_-"/>
    <numFmt numFmtId="176" formatCode="0.000"/>
    <numFmt numFmtId="41" formatCode="_-* #,##0_-;\-* #,##0_-;_-* &quot;-&quot;_-;_-@_-"/>
    <numFmt numFmtId="177" formatCode="0.000E+00"/>
    <numFmt numFmtId="44" formatCode="_-&quot;$&quot;* #,##0.00_-;\-&quot;$&quot;* #,##0.00_-;_-&quot;$&quot;* &quot;-&quot;??_-;_-@_-"/>
    <numFmt numFmtId="42" formatCode="_-&quot;$&quot;* #,##0_-;\-&quot;$&quot;* #,##0_-;_-&quot;$&quot;* &quot;-&quot;_-;_-@_-"/>
  </numFmts>
  <fonts count="31">
    <font>
      <sz val="11"/>
      <color theme="1"/>
      <name val="Calibri"/>
      <charset val="134"/>
      <scheme val="minor"/>
    </font>
    <font>
      <b/>
      <sz val="16"/>
      <color theme="1"/>
      <name val="Calibri"/>
      <charset val="134"/>
      <scheme val="minor"/>
    </font>
    <font>
      <b/>
      <sz val="11"/>
      <color theme="1"/>
      <name val="Calibri"/>
      <charset val="134"/>
      <scheme val="minor"/>
    </font>
    <font>
      <b/>
      <sz val="12"/>
      <color theme="1"/>
      <name val="Calibri"/>
      <charset val="134"/>
      <scheme val="minor"/>
    </font>
    <font>
      <sz val="12"/>
      <color rgb="FF00B050"/>
      <name val="Calibri"/>
      <charset val="134"/>
      <scheme val="minor"/>
    </font>
    <font>
      <sz val="11"/>
      <color rgb="FF00B050"/>
      <name val="Calibri"/>
      <charset val="134"/>
      <scheme val="minor"/>
    </font>
    <font>
      <b/>
      <sz val="14"/>
      <color theme="1"/>
      <name val="Calibri"/>
      <charset val="134"/>
      <scheme val="minor"/>
    </font>
    <font>
      <sz val="16"/>
      <color rgb="FF00B050"/>
      <name val="Calibri"/>
      <charset val="134"/>
      <scheme val="minor"/>
    </font>
    <font>
      <sz val="16"/>
      <color theme="1"/>
      <name val="Calibri"/>
      <charset val="134"/>
      <scheme val="minor"/>
    </font>
    <font>
      <sz val="16"/>
      <color rgb="FFFF0000"/>
      <name val="Calibri"/>
      <charset val="134"/>
      <scheme val="minor"/>
    </font>
    <font>
      <sz val="8"/>
      <color theme="1"/>
      <name val="Calibri"/>
      <charset val="134"/>
      <scheme val="minor"/>
    </font>
    <font>
      <b/>
      <sz val="11"/>
      <color rgb="FF3F3F3F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theme="0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8"/>
      <color theme="3"/>
      <name val="Calibri"/>
      <charset val="134"/>
      <scheme val="minor"/>
    </font>
    <font>
      <sz val="11"/>
      <color theme="1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rgb="FFFF0000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b/>
      <sz val="11"/>
      <color rgb="FFFA7D0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theme="1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2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5" borderId="13" applyNumberFormat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0" fillId="10" borderId="15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9" fillId="18" borderId="17" applyNumberForma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11" fillId="2" borderId="11" applyNumberFormat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7" fillId="2" borderId="17" applyNumberFormat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</cellStyleXfs>
  <cellXfs count="28">
    <xf numFmtId="0" fontId="0" fillId="0" borderId="0" xfId="0"/>
    <xf numFmtId="0" fontId="0" fillId="0" borderId="0" xfId="0" applyFont="1"/>
    <xf numFmtId="177" fontId="0" fillId="0" borderId="0" xfId="0" applyNumberFormat="1" applyFont="1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4" fillId="0" borderId="2" xfId="0" applyFont="1" applyBorder="1"/>
    <xf numFmtId="0" fontId="5" fillId="0" borderId="2" xfId="0" applyFont="1" applyBorder="1" applyAlignment="1">
      <alignment horizontal="center"/>
    </xf>
    <xf numFmtId="0" fontId="6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0" fillId="0" borderId="5" xfId="0" applyBorder="1"/>
    <xf numFmtId="0" fontId="3" fillId="0" borderId="6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8" fillId="0" borderId="0" xfId="0" applyFont="1" applyAlignment="1">
      <alignment horizontal="center"/>
    </xf>
    <xf numFmtId="1" fontId="9" fillId="0" borderId="8" xfId="0" applyNumberFormat="1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10" fillId="0" borderId="0" xfId="0" applyFont="1"/>
    <xf numFmtId="1" fontId="10" fillId="0" borderId="0" xfId="0" applyNumberFormat="1" applyFont="1"/>
    <xf numFmtId="176" fontId="10" fillId="0" borderId="0" xfId="0" applyNumberFormat="1" applyFont="1"/>
    <xf numFmtId="1" fontId="10" fillId="0" borderId="0" xfId="0" applyNumberFormat="1" applyFont="1" applyAlignment="1">
      <alignment horizontal="center"/>
    </xf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Check Cell" xfId="7" builtinId="23"/>
    <cellStyle name="Heading 2" xfId="8" builtinId="17"/>
    <cellStyle name="Note" xfId="9" builtinId="10"/>
    <cellStyle name="Hyperlink" xfId="10" builtinId="8"/>
    <cellStyle name="60% - Accent4" xfId="11" builtinId="44"/>
    <cellStyle name="Followed Hyperlink" xfId="12" builtinId="9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G37"/>
  <sheetViews>
    <sheetView tabSelected="1" workbookViewId="0">
      <selection activeCell="B7" sqref="B7"/>
    </sheetView>
  </sheetViews>
  <sheetFormatPr defaultColWidth="9" defaultRowHeight="14.4" outlineLevelCol="6"/>
  <cols>
    <col min="2" max="2" width="35.287037037037" customWidth="1"/>
    <col min="3" max="3" width="29.4259259259259" customWidth="1"/>
    <col min="4" max="4" width="22.287037037037" customWidth="1"/>
    <col min="5" max="5" width="8" customWidth="1"/>
    <col min="6" max="6" width="23.5740740740741" customWidth="1"/>
    <col min="7" max="7" width="17.5740740740741" customWidth="1"/>
    <col min="8" max="8" width="13" customWidth="1"/>
    <col min="9" max="9" width="11.1388888888889" customWidth="1"/>
    <col min="10" max="10" width="11.8611111111111" customWidth="1"/>
  </cols>
  <sheetData>
    <row r="1" ht="21" spans="2:2">
      <c r="B1" s="3" t="s">
        <v>0</v>
      </c>
    </row>
    <row r="2" spans="2:2">
      <c r="B2" t="s">
        <v>1</v>
      </c>
    </row>
    <row r="4" spans="2:2">
      <c r="B4" s="4" t="s">
        <v>2</v>
      </c>
    </row>
    <row r="6" ht="15.6" spans="2:3">
      <c r="B6" s="5" t="s">
        <v>3</v>
      </c>
      <c r="C6" s="6" t="s">
        <v>4</v>
      </c>
    </row>
    <row r="7" ht="15.6" spans="2:3">
      <c r="B7" s="5" t="s">
        <v>5</v>
      </c>
      <c r="C7" s="6" t="s">
        <v>6</v>
      </c>
    </row>
    <row r="8" ht="15.6" spans="2:3">
      <c r="B8" s="5" t="s">
        <v>7</v>
      </c>
      <c r="C8" s="7">
        <v>1</v>
      </c>
    </row>
    <row r="10" ht="18" spans="2:7">
      <c r="B10" s="8" t="s">
        <v>8</v>
      </c>
      <c r="C10" s="9"/>
      <c r="D10" s="10"/>
      <c r="F10" s="8" t="s">
        <v>9</v>
      </c>
      <c r="G10" s="11"/>
    </row>
    <row r="11" ht="15.6" spans="2:7">
      <c r="B11" s="12" t="s">
        <v>10</v>
      </c>
      <c r="C11" s="13" t="s">
        <v>11</v>
      </c>
      <c r="D11" s="14" t="s">
        <v>12</v>
      </c>
      <c r="E11" s="15" t="s">
        <v>13</v>
      </c>
      <c r="F11" s="16" t="s">
        <v>14</v>
      </c>
      <c r="G11" s="17" t="s">
        <v>15</v>
      </c>
    </row>
    <row r="12" ht="21" spans="2:7">
      <c r="B12" s="18">
        <v>60</v>
      </c>
      <c r="C12" s="19">
        <v>60</v>
      </c>
      <c r="D12" s="20">
        <v>96000</v>
      </c>
      <c r="E12" s="21"/>
      <c r="F12" s="22">
        <f>MIN(C30:C31)</f>
        <v>15.1515151515152</v>
      </c>
      <c r="G12" s="23" t="str">
        <f>INDEX(B30:B32,MATCH(F12,C30:C31,0))</f>
        <v>Battery</v>
      </c>
    </row>
    <row r="17" spans="2:3">
      <c r="B17" s="24" t="s">
        <v>16</v>
      </c>
      <c r="C17" s="24">
        <v>1</v>
      </c>
    </row>
    <row r="18" spans="2:3">
      <c r="B18" s="24" t="s">
        <v>17</v>
      </c>
      <c r="C18" s="24">
        <f>INDEX(working!G1:G8,MATCH(C6,working!F1:F8,0))+((C24)*(C8-1))</f>
        <v>11</v>
      </c>
    </row>
    <row r="19" spans="2:3">
      <c r="B19" s="24" t="s">
        <v>18</v>
      </c>
      <c r="C19" s="25">
        <f>INDEX(working!H1:H8,MATCH(C6,working!F1:F8,0))</f>
        <v>128000000000</v>
      </c>
    </row>
    <row r="20" spans="2:3">
      <c r="B20" s="24" t="s">
        <v>19</v>
      </c>
      <c r="C20" s="24">
        <v>3</v>
      </c>
    </row>
    <row r="21" spans="2:3">
      <c r="B21" s="24" t="s">
        <v>20</v>
      </c>
      <c r="C21" s="24">
        <f>INDEX(working!B1:B2,MATCH(C7,working!A1:A2,0))</f>
        <v>4000</v>
      </c>
    </row>
    <row r="22" spans="2:3">
      <c r="B22" s="24" t="s">
        <v>21</v>
      </c>
      <c r="C22" s="24">
        <f>4*1024*1024</f>
        <v>4194304</v>
      </c>
    </row>
    <row r="23" spans="2:3">
      <c r="B23" s="24" t="s">
        <v>22</v>
      </c>
      <c r="C23" s="24">
        <f>C19/C22</f>
        <v>30517.578125</v>
      </c>
    </row>
    <row r="24" spans="2:3">
      <c r="B24" s="24" t="s">
        <v>23</v>
      </c>
      <c r="C24" s="24">
        <v>1.5</v>
      </c>
    </row>
    <row r="25" spans="2:3">
      <c r="B25" s="24" t="s">
        <v>24</v>
      </c>
      <c r="C25" s="26">
        <f>B12/C12</f>
        <v>1</v>
      </c>
    </row>
    <row r="26" spans="2:3">
      <c r="B26" s="24" t="s">
        <v>25</v>
      </c>
      <c r="C26" s="25">
        <f>(D12*2*B12*60*C8)/C20</f>
        <v>230400000</v>
      </c>
    </row>
    <row r="27" spans="2:3">
      <c r="B27" s="24" t="s">
        <v>26</v>
      </c>
      <c r="C27" s="24">
        <f>CEILING(C26/C22,1)*C22</f>
        <v>230686720</v>
      </c>
    </row>
    <row r="28" spans="2:3">
      <c r="B28" s="24"/>
      <c r="C28" s="24"/>
    </row>
    <row r="29" spans="2:3">
      <c r="B29" s="24" t="s">
        <v>27</v>
      </c>
      <c r="C29" s="24"/>
    </row>
    <row r="30" spans="2:3">
      <c r="B30" s="24" t="s">
        <v>28</v>
      </c>
      <c r="C30" s="27">
        <f>(C19/C27)/(1440/C12)</f>
        <v>23.1193773674242</v>
      </c>
    </row>
    <row r="31" spans="2:3">
      <c r="B31" s="24" t="s">
        <v>29</v>
      </c>
      <c r="C31" s="27">
        <f>C21/(((C17*(C12-B12))+(C18*B12))/C12)/24</f>
        <v>15.1515151515152</v>
      </c>
    </row>
    <row r="32" spans="2:3">
      <c r="B32" s="24" t="s">
        <v>30</v>
      </c>
      <c r="C32" s="27">
        <f>(((C19/(D12*2))*C20)/C25)/3600/24</f>
        <v>23.1481481481481</v>
      </c>
    </row>
    <row r="34" spans="2:3">
      <c r="B34" s="4" t="s">
        <v>31</v>
      </c>
      <c r="C34" s="4" t="s">
        <v>32</v>
      </c>
    </row>
    <row r="35" spans="2:3">
      <c r="B35" s="4"/>
      <c r="C35" s="4" t="s">
        <v>33</v>
      </c>
    </row>
    <row r="36" spans="3:3">
      <c r="C36" s="4" t="s">
        <v>34</v>
      </c>
    </row>
    <row r="37" spans="3:3">
      <c r="C37" s="4" t="s">
        <v>35</v>
      </c>
    </row>
  </sheetData>
  <dataValidations count="4">
    <dataValidation type="list" allowBlank="1" showInputMessage="1" showErrorMessage="1" sqref="D12">
      <formula1>working!$D$1:$D$9</formula1>
    </dataValidation>
    <dataValidation type="list" allowBlank="1" showInputMessage="1" showErrorMessage="1" sqref="C6">
      <formula1>working!$F$1:$F$8</formula1>
    </dataValidation>
    <dataValidation type="list" allowBlank="1" showInputMessage="1" showErrorMessage="1" sqref="C7">
      <formula1>working!$A$1:$A$2</formula1>
    </dataValidation>
    <dataValidation type="list" allowBlank="1" showInputMessage="1" showErrorMessage="1" sqref="C8">
      <formula1>working!$J$1:$J$4</formula1>
    </dataValidation>
  </dataValidations>
  <pageMargins left="0.699305555555556" right="0.699305555555556" top="0.75" bottom="0.75" header="0.3" footer="0.3"/>
  <pageSetup paperSize="1" orientation="portrait" horizontalDpi="1200" verticalDpi="12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9"/>
  <sheetViews>
    <sheetView workbookViewId="0">
      <selection activeCell="G2" sqref="G2"/>
    </sheetView>
  </sheetViews>
  <sheetFormatPr defaultColWidth="9" defaultRowHeight="14.4"/>
  <cols>
    <col min="6" max="6" width="16.1388888888889" customWidth="1"/>
    <col min="8" max="8" width="10.4259259259259" customWidth="1"/>
  </cols>
  <sheetData>
    <row r="1" spans="1:10">
      <c r="A1" s="1" t="s">
        <v>6</v>
      </c>
      <c r="B1" s="1">
        <v>4000</v>
      </c>
      <c r="C1" s="1"/>
      <c r="D1" s="1">
        <v>24000</v>
      </c>
      <c r="E1" s="1"/>
      <c r="F1" s="1" t="s">
        <v>4</v>
      </c>
      <c r="G1" s="1">
        <v>11</v>
      </c>
      <c r="H1" s="2">
        <f>128*1000*1000*1000</f>
        <v>128000000000</v>
      </c>
      <c r="J1">
        <v>1</v>
      </c>
    </row>
    <row r="2" spans="1:10">
      <c r="A2" s="1" t="s">
        <v>36</v>
      </c>
      <c r="B2" s="1">
        <v>20000</v>
      </c>
      <c r="C2" s="1"/>
      <c r="D2" s="1">
        <v>36000</v>
      </c>
      <c r="E2" s="1"/>
      <c r="F2" s="1" t="s">
        <v>37</v>
      </c>
      <c r="G2" s="1">
        <v>11</v>
      </c>
      <c r="H2" s="2">
        <f t="shared" ref="H2:H6" si="0">128*1000*1000*1000*2</f>
        <v>256000000000</v>
      </c>
      <c r="J2">
        <v>2</v>
      </c>
    </row>
    <row r="3" spans="1:10">
      <c r="A3" s="1"/>
      <c r="B3" s="1"/>
      <c r="C3" s="1"/>
      <c r="D3" s="1">
        <v>48000</v>
      </c>
      <c r="E3" s="1"/>
      <c r="F3" s="1" t="s">
        <v>38</v>
      </c>
      <c r="G3" s="1">
        <v>13</v>
      </c>
      <c r="H3" s="2">
        <f>128*1000*1000*1000</f>
        <v>128000000000</v>
      </c>
      <c r="J3">
        <v>3</v>
      </c>
    </row>
    <row r="4" spans="1:10">
      <c r="A4" s="1"/>
      <c r="B4" s="1"/>
      <c r="C4" s="1"/>
      <c r="D4" s="1">
        <v>72000</v>
      </c>
      <c r="E4" s="1"/>
      <c r="F4" s="1" t="s">
        <v>39</v>
      </c>
      <c r="G4" s="1">
        <v>13</v>
      </c>
      <c r="H4" s="2">
        <f t="shared" si="0"/>
        <v>256000000000</v>
      </c>
      <c r="J4">
        <v>4</v>
      </c>
    </row>
    <row r="5" spans="1:8">
      <c r="A5" s="1"/>
      <c r="B5" s="1"/>
      <c r="C5" s="1"/>
      <c r="D5" s="1">
        <v>96000</v>
      </c>
      <c r="E5" s="1"/>
      <c r="F5" s="1" t="s">
        <v>40</v>
      </c>
      <c r="G5" s="1">
        <v>14.5</v>
      </c>
      <c r="H5" s="2">
        <f>128*1000*1000*1000</f>
        <v>128000000000</v>
      </c>
    </row>
    <row r="6" spans="1:8">
      <c r="A6" s="1"/>
      <c r="B6" s="1"/>
      <c r="C6" s="1"/>
      <c r="D6" s="1">
        <v>144000</v>
      </c>
      <c r="E6" s="1"/>
      <c r="F6" s="1" t="s">
        <v>41</v>
      </c>
      <c r="G6" s="1">
        <v>13.5</v>
      </c>
      <c r="H6" s="2">
        <f t="shared" si="0"/>
        <v>256000000000</v>
      </c>
    </row>
    <row r="7" spans="1:8">
      <c r="A7" s="1"/>
      <c r="B7" s="1"/>
      <c r="C7" s="1"/>
      <c r="D7" s="1">
        <v>192000</v>
      </c>
      <c r="E7" s="1"/>
      <c r="F7" s="1" t="s">
        <v>42</v>
      </c>
      <c r="G7" s="1">
        <v>11</v>
      </c>
      <c r="H7" s="2">
        <f>64*1000*1000*1000</f>
        <v>64000000000</v>
      </c>
    </row>
    <row r="8" spans="4:8">
      <c r="D8" s="1">
        <v>288000</v>
      </c>
      <c r="F8" s="1" t="s">
        <v>43</v>
      </c>
      <c r="G8" s="1">
        <v>13</v>
      </c>
      <c r="H8" s="2">
        <f>64*1000*1000*1000</f>
        <v>64000000000</v>
      </c>
    </row>
    <row r="9" spans="4:4">
      <c r="D9" s="1">
        <v>576000</v>
      </c>
    </row>
  </sheetData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The University of Auckland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working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Atkins</dc:creator>
  <cp:lastModifiedBy>John Atkins</cp:lastModifiedBy>
  <dcterms:created xsi:type="dcterms:W3CDTF">2014-07-31T23:43:00Z</dcterms:created>
  <dcterms:modified xsi:type="dcterms:W3CDTF">2017-02-16T23:49:21Z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1033-10.2.0.5811</vt:lpwstr>
  </property>
</Properties>
</file>