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629"/>
  <workbookPr/>
  <mc:AlternateContent xmlns:mc="http://schemas.openxmlformats.org/markup-compatibility/2006">
    <mc:Choice Requires="x15">
      <x15ac:absPath xmlns:x15ac="http://schemas.microsoft.com/office/spreadsheetml/2010/11/ac" url="C:\Users\John\Documents\SoundTrap Source\soundtrap-documentation\"/>
    </mc:Choice>
  </mc:AlternateContent>
  <xr:revisionPtr revIDLastSave="0" documentId="13_ncr:1_{D2821C31-4F76-4C35-B84E-0D58CEDF7A79}" xr6:coauthVersionLast="43" xr6:coauthVersionMax="43" xr10:uidLastSave="{00000000-0000-0000-0000-000000000000}"/>
  <bookViews>
    <workbookView xWindow="-108" yWindow="-108" windowWidth="20376" windowHeight="12216" xr2:uid="{00000000-000D-0000-FFFF-FFFF00000000}"/>
  </bookViews>
  <sheets>
    <sheet name="Sheet1" sheetId="1" r:id="rId1"/>
    <sheet name="working" sheetId="2" r:id="rId2"/>
  </sheets>
  <calcPr calcId="18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B21" i="1" l="1"/>
  <c r="B19" i="1"/>
  <c r="B3" i="2" l="1"/>
  <c r="B2" i="2"/>
  <c r="B23" i="1" l="1"/>
  <c r="B24" i="1" s="1"/>
  <c r="H1" i="2"/>
  <c r="H2" i="2"/>
  <c r="B29" i="1"/>
  <c r="B28" i="1"/>
  <c r="B25" i="1"/>
  <c r="B18" i="1"/>
  <c r="B20" i="1" s="1"/>
  <c r="B33" i="1" l="1"/>
  <c r="B30" i="1"/>
  <c r="B32" i="1" s="1"/>
  <c r="B34" i="1"/>
  <c r="B26" i="1"/>
  <c r="E15" i="1" l="1"/>
  <c r="F15" i="1" s="1"/>
</calcChain>
</file>

<file path=xl/sharedStrings.xml><?xml version="1.0" encoding="utf-8"?>
<sst xmlns="http://schemas.openxmlformats.org/spreadsheetml/2006/main" count="39" uniqueCount="38">
  <si>
    <t>Instructions:  Edit the green input values and observe the results in red</t>
  </si>
  <si>
    <t>Deploy Settings</t>
  </si>
  <si>
    <t>Result</t>
  </si>
  <si>
    <t>Record for a period of (min)</t>
  </si>
  <si>
    <t>Once Every (min)</t>
  </si>
  <si>
    <t>Sample rate (Hz)</t>
  </si>
  <si>
    <t>=</t>
  </si>
  <si>
    <t>Max deploy time (days)</t>
  </si>
  <si>
    <t>Constraint</t>
  </si>
  <si>
    <t>Power consuption while idle (mA)</t>
  </si>
  <si>
    <t>Memory Capacity (bytes)</t>
  </si>
  <si>
    <t>Compression factor</t>
  </si>
  <si>
    <t>Batt capacity (mAH)</t>
  </si>
  <si>
    <t>Min File Size (bytes)</t>
  </si>
  <si>
    <t>Max files</t>
  </si>
  <si>
    <t>Power consumption per Channel (mA)</t>
  </si>
  <si>
    <t>Duty</t>
  </si>
  <si>
    <t>FileSize</t>
  </si>
  <si>
    <t>FileSizeOnDisk</t>
  </si>
  <si>
    <t>Deloy time (hours)</t>
  </si>
  <si>
    <t>Memory</t>
  </si>
  <si>
    <t>Battery</t>
  </si>
  <si>
    <t>Memory Continuous</t>
  </si>
  <si>
    <t>ST500 STD</t>
  </si>
  <si>
    <t>ST500 HF</t>
  </si>
  <si>
    <t>No of Energizer 'D' cell batteries:</t>
  </si>
  <si>
    <t xml:space="preserve">Channels </t>
  </si>
  <si>
    <t>SoundTrap Model:</t>
  </si>
  <si>
    <t>SoundTrap ST500 deployment endurance calculator</t>
  </si>
  <si>
    <t>s</t>
  </si>
  <si>
    <t>Temperature (deg C)</t>
  </si>
  <si>
    <t>Batt capacity temp comp (mAH)</t>
  </si>
  <si>
    <t>Total Power Consumption (mA)</t>
  </si>
  <si>
    <t>Memory card consumption while recording (mA)</t>
  </si>
  <si>
    <t>Base power consumption while recording (mA)</t>
  </si>
  <si>
    <t>V1.3 May 2019</t>
  </si>
  <si>
    <t>Additional Memeory Card Size (GB)</t>
  </si>
  <si>
    <t>Additional memory cards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</si>
</sst>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"/>
    <numFmt numFmtId="165" formatCode="0.000E+00"/>
  </numFmts>
  <fonts count="16">
    <font>
      <sz val="11"/>
      <color theme="1"/>
      <name val="Calibri"/>
      <charset val="134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charset val="134"/>
      <scheme val="minor"/>
    </font>
    <font>
      <b/>
      <sz val="12"/>
      <color theme="1"/>
      <name val="Calibri"/>
      <charset val="134"/>
      <scheme val="minor"/>
    </font>
    <font>
      <sz val="12"/>
      <color rgb="FF00B050"/>
      <name val="Calibri"/>
      <charset val="134"/>
      <scheme val="minor"/>
    </font>
    <font>
      <sz val="11"/>
      <color rgb="FF00B050"/>
      <name val="Calibri"/>
      <charset val="134"/>
      <scheme val="minor"/>
    </font>
    <font>
      <b/>
      <sz val="14"/>
      <color theme="1"/>
      <name val="Calibri"/>
      <charset val="134"/>
      <scheme val="minor"/>
    </font>
    <font>
      <sz val="16"/>
      <color rgb="FF00B050"/>
      <name val="Calibri"/>
      <charset val="134"/>
      <scheme val="minor"/>
    </font>
    <font>
      <sz val="16"/>
      <color theme="1"/>
      <name val="Calibri"/>
      <charset val="134"/>
      <scheme val="minor"/>
    </font>
    <font>
      <sz val="16"/>
      <color rgb="FFFF0000"/>
      <name val="Calibri"/>
      <charset val="134"/>
      <scheme val="minor"/>
    </font>
    <font>
      <sz val="8"/>
      <color theme="1"/>
      <name val="Calibri"/>
      <charset val="134"/>
      <scheme val="minor"/>
    </font>
    <font>
      <sz val="11"/>
      <color rgb="FF00B05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8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0" xfId="0" applyFont="1"/>
    <xf numFmtId="165" fontId="0" fillId="0" borderId="0" xfId="0" applyNumberFormat="1" applyFont="1"/>
    <xf numFmtId="0" fontId="2" fillId="0" borderId="0" xfId="0" applyFont="1"/>
    <xf numFmtId="0" fontId="5" fillId="0" borderId="2" xfId="0" applyFont="1" applyBorder="1" applyAlignment="1">
      <alignment horizontal="center"/>
    </xf>
    <xf numFmtId="0" fontId="6" fillId="0" borderId="3" xfId="0" applyFont="1" applyBorder="1"/>
    <xf numFmtId="0" fontId="2" fillId="0" borderId="4" xfId="0" applyFont="1" applyBorder="1"/>
    <xf numFmtId="0" fontId="2" fillId="0" borderId="5" xfId="0" applyFont="1" applyBorder="1"/>
    <xf numFmtId="0" fontId="0" fillId="0" borderId="5" xfId="0" applyBorder="1"/>
    <xf numFmtId="0" fontId="3" fillId="0" borderId="6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7" fillId="0" borderId="8" xfId="0" applyFont="1" applyBorder="1" applyAlignment="1">
      <alignment horizontal="center"/>
    </xf>
    <xf numFmtId="0" fontId="7" fillId="0" borderId="9" xfId="0" applyFont="1" applyBorder="1" applyAlignment="1">
      <alignment horizontal="center"/>
    </xf>
    <xf numFmtId="0" fontId="7" fillId="0" borderId="10" xfId="0" applyFont="1" applyBorder="1" applyAlignment="1">
      <alignment horizontal="center"/>
    </xf>
    <xf numFmtId="0" fontId="8" fillId="0" borderId="0" xfId="0" applyFont="1" applyAlignment="1">
      <alignment horizontal="center"/>
    </xf>
    <xf numFmtId="1" fontId="9" fillId="0" borderId="8" xfId="0" applyNumberFormat="1" applyFont="1" applyBorder="1" applyAlignment="1">
      <alignment horizontal="center"/>
    </xf>
    <xf numFmtId="0" fontId="9" fillId="0" borderId="10" xfId="0" applyFont="1" applyBorder="1" applyAlignment="1">
      <alignment horizontal="center"/>
    </xf>
    <xf numFmtId="0" fontId="10" fillId="0" borderId="0" xfId="0" applyFont="1"/>
    <xf numFmtId="1" fontId="10" fillId="0" borderId="0" xfId="0" applyNumberFormat="1" applyFont="1"/>
    <xf numFmtId="164" fontId="10" fillId="0" borderId="0" xfId="0" applyNumberFormat="1" applyFont="1"/>
    <xf numFmtId="1" fontId="10" fillId="0" borderId="0" xfId="0" applyNumberFormat="1" applyFont="1" applyAlignment="1">
      <alignment horizontal="center"/>
    </xf>
    <xf numFmtId="0" fontId="4" fillId="0" borderId="2" xfId="0" applyFont="1" applyBorder="1" applyAlignment="1">
      <alignment horizontal="center"/>
    </xf>
    <xf numFmtId="0" fontId="3" fillId="0" borderId="1" xfId="0" applyFont="1" applyFill="1" applyBorder="1"/>
    <xf numFmtId="0" fontId="11" fillId="0" borderId="2" xfId="0" applyFont="1" applyBorder="1" applyAlignment="1">
      <alignment horizontal="center"/>
    </xf>
    <xf numFmtId="0" fontId="12" fillId="0" borderId="1" xfId="0" applyFont="1" applyBorder="1"/>
    <xf numFmtId="0" fontId="13" fillId="0" borderId="0" xfId="0" applyFont="1"/>
    <xf numFmtId="0" fontId="14" fillId="0" borderId="0" xfId="0" applyFont="1"/>
    <xf numFmtId="0" fontId="15" fillId="0" borderId="0" xfId="0" applyFont="1"/>
    <xf numFmtId="0" fontId="1" fillId="0" borderId="0" xfId="0" applyFont="1"/>
    <xf numFmtId="0" fontId="12" fillId="0" borderId="1" xfId="0" applyFont="1" applyFill="1" applyBorder="1"/>
    <xf numFmtId="0" fontId="12" fillId="0" borderId="0" xfId="0" applyFont="1"/>
  </cellXfs>
  <cellStyles count="1">
    <cellStyle name="Normal" xfId="0" builtinId="0"/>
  </cellStyles>
  <dxfs count="0"/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891540</xdr:colOff>
      <xdr:row>18</xdr:row>
      <xdr:rowOff>15240</xdr:rowOff>
    </xdr:from>
    <xdr:to>
      <xdr:col>5</xdr:col>
      <xdr:colOff>342900</xdr:colOff>
      <xdr:row>25</xdr:row>
      <xdr:rowOff>38100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66D2C222-584A-4EE6-8673-8DD7A12F5EF3}"/>
            </a:ext>
          </a:extLst>
        </xdr:cNvPr>
        <xdr:cNvSpPr txBox="1"/>
      </xdr:nvSpPr>
      <xdr:spPr>
        <a:xfrm>
          <a:off x="5334000" y="3627120"/>
          <a:ext cx="2956560" cy="130302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NZ" sz="1100" b="1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Assumptions:</a:t>
          </a:r>
          <a:r>
            <a:rPr lang="en-NZ"/>
            <a:t> </a:t>
          </a:r>
        </a:p>
        <a:p>
          <a:endParaRPr lang="en-NZ"/>
        </a:p>
        <a:p>
          <a:r>
            <a:rPr lang="en-NZ" b="1"/>
            <a:t>Energizer D cells</a:t>
          </a:r>
        </a:p>
        <a:p>
          <a:r>
            <a:rPr lang="en-NZ" b="1"/>
            <a:t>Samsung</a:t>
          </a:r>
          <a:r>
            <a:rPr lang="en-NZ" b="1" baseline="0"/>
            <a:t> Evo memory cards</a:t>
          </a:r>
          <a:endParaRPr lang="en-NZ" b="1"/>
        </a:p>
        <a:p>
          <a:r>
            <a:rPr lang="en-NZ" sz="1100" b="1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Typical audio compression factor of 3.0x </a:t>
          </a:r>
          <a:r>
            <a:rPr lang="en-NZ"/>
            <a:t> </a:t>
          </a:r>
        </a:p>
        <a:p>
          <a:r>
            <a:rPr lang="en-NZ" sz="1100" b="1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SoundTrap Host Software v3.0 or later</a:t>
          </a:r>
          <a:r>
            <a:rPr lang="en-NZ"/>
            <a:t> </a:t>
          </a:r>
          <a:endParaRPr lang="en-NZ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34"/>
  <sheetViews>
    <sheetView tabSelected="1" workbookViewId="0">
      <selection activeCell="G22" sqref="G22"/>
    </sheetView>
  </sheetViews>
  <sheetFormatPr defaultColWidth="9" defaultRowHeight="14.4"/>
  <cols>
    <col min="1" max="1" width="35.33203125" customWidth="1"/>
    <col min="2" max="2" width="29.44140625" customWidth="1"/>
    <col min="3" max="3" width="22.33203125" customWidth="1"/>
    <col min="4" max="4" width="5.21875" customWidth="1"/>
    <col min="5" max="5" width="23.5546875" customWidth="1"/>
    <col min="6" max="6" width="17.5546875" customWidth="1"/>
    <col min="7" max="7" width="13" customWidth="1"/>
    <col min="8" max="8" width="11.109375" customWidth="1"/>
    <col min="9" max="9" width="11.88671875" customWidth="1"/>
  </cols>
  <sheetData>
    <row r="1" spans="1:6" ht="21">
      <c r="A1" s="30" t="s">
        <v>28</v>
      </c>
    </row>
    <row r="2" spans="1:6">
      <c r="A2" s="32" t="s">
        <v>35</v>
      </c>
    </row>
    <row r="4" spans="1:6">
      <c r="A4" s="3" t="s">
        <v>0</v>
      </c>
    </row>
    <row r="6" spans="1:6" ht="15.6">
      <c r="A6" s="28" t="s">
        <v>27</v>
      </c>
      <c r="B6" s="25" t="s">
        <v>23</v>
      </c>
    </row>
    <row r="7" spans="1:6" ht="15.6">
      <c r="A7" s="28" t="s">
        <v>25</v>
      </c>
      <c r="B7" s="25">
        <v>9</v>
      </c>
    </row>
    <row r="8" spans="1:6" ht="15.6">
      <c r="A8" s="28" t="s">
        <v>26</v>
      </c>
      <c r="B8" s="4">
        <v>1</v>
      </c>
    </row>
    <row r="9" spans="1:6" ht="15.6">
      <c r="A9" s="33" t="s">
        <v>37</v>
      </c>
      <c r="B9" s="27">
        <v>0</v>
      </c>
    </row>
    <row r="10" spans="1:6" ht="15.6">
      <c r="A10" s="34" t="s">
        <v>36</v>
      </c>
      <c r="B10" s="27">
        <v>256</v>
      </c>
      <c r="C10" s="32"/>
    </row>
    <row r="11" spans="1:6" ht="15.6">
      <c r="A11" s="26" t="s">
        <v>30</v>
      </c>
      <c r="B11" s="27">
        <v>20</v>
      </c>
    </row>
    <row r="13" spans="1:6" ht="18">
      <c r="A13" s="5" t="s">
        <v>1</v>
      </c>
      <c r="B13" s="6"/>
      <c r="C13" s="7"/>
      <c r="E13" s="5" t="s">
        <v>2</v>
      </c>
      <c r="F13" s="8"/>
    </row>
    <row r="14" spans="1:6" ht="15.6">
      <c r="A14" s="9" t="s">
        <v>3</v>
      </c>
      <c r="B14" s="10" t="s">
        <v>4</v>
      </c>
      <c r="C14" s="11" t="s">
        <v>5</v>
      </c>
      <c r="D14" s="12" t="s">
        <v>6</v>
      </c>
      <c r="E14" s="13" t="s">
        <v>7</v>
      </c>
      <c r="F14" s="14" t="s">
        <v>8</v>
      </c>
    </row>
    <row r="15" spans="1:6" ht="21">
      <c r="A15" s="15">
        <v>60</v>
      </c>
      <c r="B15" s="16">
        <v>60</v>
      </c>
      <c r="C15" s="17">
        <v>24000</v>
      </c>
      <c r="D15" s="18"/>
      <c r="E15" s="19">
        <f>MIN(B32:B33)</f>
        <v>181.65225074404762</v>
      </c>
      <c r="F15" s="20" t="str">
        <f>INDEX(A32:A34,MATCH(E15,B32:B33,0))</f>
        <v>Memory</v>
      </c>
    </row>
    <row r="17" spans="1:6">
      <c r="A17" s="21" t="s">
        <v>9</v>
      </c>
      <c r="B17" s="21">
        <v>1</v>
      </c>
      <c r="E17" s="3"/>
      <c r="F17" s="3"/>
    </row>
    <row r="18" spans="1:6">
      <c r="A18" s="31" t="s">
        <v>34</v>
      </c>
      <c r="B18" s="21">
        <f>INDEX(working!G1:G8,MATCH(B6,working!F1:F8,0))+((B27)*(B8-1))</f>
        <v>10</v>
      </c>
      <c r="E18" s="3"/>
      <c r="F18" s="3"/>
    </row>
    <row r="19" spans="1:6">
      <c r="A19" s="31" t="s">
        <v>33</v>
      </c>
      <c r="B19" s="31">
        <f>(MATCH(B9,working!A5:A8,0)-1)*1.4</f>
        <v>0</v>
      </c>
      <c r="F19" s="29"/>
    </row>
    <row r="20" spans="1:6">
      <c r="A20" s="31" t="s">
        <v>32</v>
      </c>
      <c r="B20" s="31">
        <f>B18+B19</f>
        <v>10</v>
      </c>
    </row>
    <row r="21" spans="1:6">
      <c r="A21" s="21" t="s">
        <v>10</v>
      </c>
      <c r="B21" s="22">
        <f>(256 * 1000000000) + (B9 * (B10 * 1000000000))</f>
        <v>256000000000</v>
      </c>
    </row>
    <row r="22" spans="1:6">
      <c r="A22" s="21" t="s">
        <v>11</v>
      </c>
      <c r="B22" s="21">
        <v>3</v>
      </c>
    </row>
    <row r="23" spans="1:6">
      <c r="A23" s="21" t="s">
        <v>12</v>
      </c>
      <c r="B23" s="21">
        <f>INDEX(working!B1:B3,MATCH(B7,working!A1:A3,0))</f>
        <v>45000</v>
      </c>
    </row>
    <row r="24" spans="1:6">
      <c r="A24" s="31" t="s">
        <v>31</v>
      </c>
      <c r="B24" s="31">
        <f>INDEX(working!B12:B18,MATCH(B11,working!A12:A18,0))*B23</f>
        <v>45000</v>
      </c>
    </row>
    <row r="25" spans="1:6">
      <c r="A25" s="21" t="s">
        <v>13</v>
      </c>
      <c r="B25" s="21">
        <f>4*1024*1024</f>
        <v>4194304</v>
      </c>
    </row>
    <row r="26" spans="1:6">
      <c r="A26" s="21" t="s">
        <v>14</v>
      </c>
      <c r="B26" s="21">
        <f>B21/B25</f>
        <v>61035.15625</v>
      </c>
    </row>
    <row r="27" spans="1:6">
      <c r="A27" s="21" t="s">
        <v>15</v>
      </c>
      <c r="B27" s="21">
        <v>1.5</v>
      </c>
    </row>
    <row r="28" spans="1:6">
      <c r="A28" s="21" t="s">
        <v>16</v>
      </c>
      <c r="B28" s="23">
        <f>A15/B15</f>
        <v>1</v>
      </c>
    </row>
    <row r="29" spans="1:6">
      <c r="A29" s="21" t="s">
        <v>17</v>
      </c>
      <c r="B29" s="22">
        <f>(C15*2*A15*60*B8)/B22</f>
        <v>57600000</v>
      </c>
    </row>
    <row r="30" spans="1:6">
      <c r="A30" s="21" t="s">
        <v>18</v>
      </c>
      <c r="B30" s="21">
        <f>CEILING(B29/B25,1)*B25</f>
        <v>58720256</v>
      </c>
    </row>
    <row r="31" spans="1:6">
      <c r="A31" s="21" t="s">
        <v>19</v>
      </c>
      <c r="B31" s="21"/>
    </row>
    <row r="32" spans="1:6">
      <c r="A32" s="21" t="s">
        <v>20</v>
      </c>
      <c r="B32" s="24">
        <f>(B21/B30)/(1440/B15)</f>
        <v>181.65225074404762</v>
      </c>
    </row>
    <row r="33" spans="1:2">
      <c r="A33" s="21" t="s">
        <v>21</v>
      </c>
      <c r="B33" s="24">
        <f>B24/(((B17*(B15-A15))+(B20*A15))/B15)/24</f>
        <v>187.5</v>
      </c>
    </row>
    <row r="34" spans="1:2">
      <c r="A34" s="21" t="s">
        <v>22</v>
      </c>
      <c r="B34" s="24">
        <f>(((B21/(C15*2))*B22)/B28)/3600/24</f>
        <v>185.18518518518519</v>
      </c>
    </row>
  </sheetData>
  <pageMargins left="0.69930555555555596" right="0.69930555555555596" top="0.75" bottom="0.75" header="0.3" footer="0.3"/>
  <pageSetup orientation="portrait" horizontalDpi="1200" verticalDpi="1200" r:id="rId1"/>
  <drawing r:id="rId2"/>
  <extLst>
    <ext xmlns:x14="http://schemas.microsoft.com/office/spreadsheetml/2009/9/main" uri="{CCE6A557-97BC-4b89-ADB6-D9C93CAAB3DF}">
      <x14:dataValidations xmlns:xm="http://schemas.microsoft.com/office/excel/2006/main" count="7">
        <x14:dataValidation type="list" allowBlank="1" showInputMessage="1" showErrorMessage="1" xr:uid="{00000000-0002-0000-0000-000000000000}">
          <x14:formula1>
            <xm:f>working!$D$1:$D$9</xm:f>
          </x14:formula1>
          <xm:sqref>C15</xm:sqref>
        </x14:dataValidation>
        <x14:dataValidation type="list" allowBlank="1" showInputMessage="1" showErrorMessage="1" xr:uid="{00000000-0002-0000-0000-000001000000}">
          <x14:formula1>
            <xm:f>working!$F$1:$F$2</xm:f>
          </x14:formula1>
          <xm:sqref>B6</xm:sqref>
        </x14:dataValidation>
        <x14:dataValidation type="list" allowBlank="1" showInputMessage="1" showErrorMessage="1" xr:uid="{00000000-0002-0000-0000-000002000000}">
          <x14:formula1>
            <xm:f>working!$A$1:$A$3</xm:f>
          </x14:formula1>
          <xm:sqref>B7</xm:sqref>
        </x14:dataValidation>
        <x14:dataValidation type="list" allowBlank="1" showInputMessage="1" showErrorMessage="1" xr:uid="{00000000-0002-0000-0000-000003000000}">
          <x14:formula1>
            <xm:f>working!$J$1:$J$4</xm:f>
          </x14:formula1>
          <xm:sqref>B8</xm:sqref>
        </x14:dataValidation>
        <x14:dataValidation type="list" allowBlank="1" showInputMessage="1" showErrorMessage="1" xr:uid="{C7CDBFE4-F47D-47C3-A314-4325E7B007BF}">
          <x14:formula1>
            <xm:f>working!$A$5:$A$8</xm:f>
          </x14:formula1>
          <xm:sqref>B9</xm:sqref>
        </x14:dataValidation>
        <x14:dataValidation type="list" allowBlank="1" showInputMessage="1" showErrorMessage="1" xr:uid="{42CFF4CE-9FA4-4D6B-B8CF-7F1676A60917}">
          <x14:formula1>
            <xm:f>working!$A$12:$A$18</xm:f>
          </x14:formula1>
          <xm:sqref>B11</xm:sqref>
        </x14:dataValidation>
        <x14:dataValidation type="list" allowBlank="1" showInputMessage="1" showErrorMessage="1" xr:uid="{EB3B04AB-5197-40FD-8D32-1FBEA7373B61}">
          <x14:formula1>
            <xm:f>working!$B$5:$B$6</xm:f>
          </x14:formula1>
          <xm:sqref>B10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18"/>
  <sheetViews>
    <sheetView workbookViewId="0">
      <selection activeCell="B8" sqref="B8"/>
    </sheetView>
  </sheetViews>
  <sheetFormatPr defaultColWidth="9" defaultRowHeight="14.4"/>
  <cols>
    <col min="6" max="6" width="16.109375" customWidth="1"/>
    <col min="8" max="8" width="10.44140625" customWidth="1"/>
  </cols>
  <sheetData>
    <row r="1" spans="1:10">
      <c r="A1" s="1">
        <v>3</v>
      </c>
      <c r="B1" s="1">
        <v>15000</v>
      </c>
      <c r="C1" s="1"/>
      <c r="D1" s="1">
        <v>24000</v>
      </c>
      <c r="E1" s="1"/>
      <c r="F1" s="1" t="s">
        <v>23</v>
      </c>
      <c r="G1" s="1">
        <v>10</v>
      </c>
      <c r="H1" s="2">
        <f t="shared" ref="H1:H2" si="0">128*1000*1000*1000*2</f>
        <v>256000000000</v>
      </c>
      <c r="J1">
        <v>1</v>
      </c>
    </row>
    <row r="2" spans="1:10">
      <c r="A2" s="1">
        <v>6</v>
      </c>
      <c r="B2" s="1">
        <f>B1*2</f>
        <v>30000</v>
      </c>
      <c r="C2" s="1"/>
      <c r="D2" s="1">
        <v>36000</v>
      </c>
      <c r="E2" s="1"/>
      <c r="F2" s="1" t="s">
        <v>24</v>
      </c>
      <c r="G2" s="1">
        <v>11</v>
      </c>
      <c r="H2" s="2">
        <f t="shared" si="0"/>
        <v>256000000000</v>
      </c>
      <c r="J2">
        <v>2</v>
      </c>
    </row>
    <row r="3" spans="1:10">
      <c r="A3" s="1">
        <v>9</v>
      </c>
      <c r="B3" s="1">
        <f>B1*3</f>
        <v>45000</v>
      </c>
      <c r="C3" s="1"/>
      <c r="D3" s="1">
        <v>48000</v>
      </c>
      <c r="E3" s="1"/>
      <c r="F3" s="1"/>
      <c r="G3" s="1"/>
      <c r="H3" s="2"/>
      <c r="J3">
        <v>3</v>
      </c>
    </row>
    <row r="4" spans="1:10">
      <c r="A4" s="1"/>
      <c r="B4" s="1" t="s">
        <v>29</v>
      </c>
      <c r="C4" s="1"/>
      <c r="D4" s="1">
        <v>72000</v>
      </c>
      <c r="E4" s="1"/>
      <c r="F4" s="1"/>
      <c r="G4" s="1"/>
      <c r="H4" s="2"/>
      <c r="J4">
        <v>4</v>
      </c>
    </row>
    <row r="5" spans="1:10">
      <c r="A5" s="1">
        <v>0</v>
      </c>
      <c r="B5" s="1">
        <v>256</v>
      </c>
      <c r="C5" s="1"/>
      <c r="D5" s="1">
        <v>96000</v>
      </c>
      <c r="E5" s="1"/>
      <c r="F5" s="1"/>
      <c r="G5" s="1"/>
      <c r="H5" s="2"/>
    </row>
    <row r="6" spans="1:10">
      <c r="A6" s="1">
        <v>1</v>
      </c>
      <c r="B6" s="1">
        <v>512</v>
      </c>
      <c r="C6" s="1"/>
      <c r="D6" s="1">
        <v>144000</v>
      </c>
      <c r="E6" s="1"/>
      <c r="F6" s="1"/>
      <c r="G6" s="1"/>
      <c r="H6" s="2"/>
    </row>
    <row r="7" spans="1:10">
      <c r="A7" s="1">
        <v>2</v>
      </c>
      <c r="B7" s="1"/>
      <c r="C7" s="1"/>
      <c r="D7" s="1">
        <v>192000</v>
      </c>
      <c r="E7" s="1"/>
      <c r="F7" s="1"/>
      <c r="G7" s="1"/>
      <c r="H7" s="2"/>
    </row>
    <row r="8" spans="1:10">
      <c r="A8" s="1">
        <v>3</v>
      </c>
      <c r="D8" s="1">
        <v>288000</v>
      </c>
      <c r="F8" s="1"/>
      <c r="G8" s="1"/>
      <c r="H8" s="2"/>
    </row>
    <row r="9" spans="1:10">
      <c r="D9" s="1">
        <v>576000</v>
      </c>
    </row>
    <row r="12" spans="1:10">
      <c r="A12">
        <v>0</v>
      </c>
      <c r="B12">
        <v>0.75</v>
      </c>
    </row>
    <row r="13" spans="1:10">
      <c r="A13">
        <v>5</v>
      </c>
      <c r="B13">
        <v>0.81</v>
      </c>
    </row>
    <row r="14" spans="1:10">
      <c r="A14">
        <v>10</v>
      </c>
      <c r="B14">
        <v>0.875</v>
      </c>
    </row>
    <row r="15" spans="1:10">
      <c r="A15">
        <v>15</v>
      </c>
      <c r="B15">
        <v>0.94</v>
      </c>
    </row>
    <row r="16" spans="1:10">
      <c r="A16">
        <v>20</v>
      </c>
      <c r="B16">
        <v>1</v>
      </c>
    </row>
    <row r="17" spans="1:2">
      <c r="A17">
        <v>25</v>
      </c>
      <c r="B17">
        <v>1.02</v>
      </c>
    </row>
    <row r="18" spans="1:2">
      <c r="A18">
        <v>30</v>
      </c>
      <c r="B18">
        <v>1.05</v>
      </c>
    </row>
  </sheetData>
  <pageMargins left="0.69930555555555596" right="0.69930555555555596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working</vt:lpstr>
    </vt:vector>
  </TitlesOfParts>
  <Company>The University of Auckland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John Atkins</dc:creator>
  <cp:lastModifiedBy>John</cp:lastModifiedBy>
  <dcterms:created xsi:type="dcterms:W3CDTF">2014-07-31T23:43:00Z</dcterms:created>
  <dcterms:modified xsi:type="dcterms:W3CDTF">2019-06-25T02:24:38Z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1033-10.2.0.5811</vt:lpwstr>
  </property>
</Properties>
</file>